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<sst xmlns="http://schemas.openxmlformats.org/spreadsheetml/2006/main" count="56" uniqueCount="45">
  <si>
    <t>Transition year</t>
  </si>
  <si>
    <t>Organic year</t>
  </si>
  <si>
    <t>Pounds milk sold</t>
  </si>
  <si>
    <t>Milk price</t>
  </si>
  <si>
    <t>CASH RECEIPTS</t>
  </si>
  <si>
    <t>Milk sales</t>
  </si>
  <si>
    <t>Crops sales</t>
  </si>
  <si>
    <t>Dairy cattle</t>
  </si>
  <si>
    <t>Calves</t>
  </si>
  <si>
    <t>Other</t>
  </si>
  <si>
    <t>Total cash receipts</t>
  </si>
  <si>
    <t>CASH EXPENSES</t>
  </si>
  <si>
    <t>Custom hire</t>
  </si>
  <si>
    <t>Breeding &amp; Vet</t>
  </si>
  <si>
    <t>Purchased grain</t>
  </si>
  <si>
    <t>Purchased forage</t>
  </si>
  <si>
    <t>Fertilizer &amp; Lime</t>
  </si>
  <si>
    <t>Freight &amp; Trucking</t>
  </si>
  <si>
    <t>Fuel</t>
  </si>
  <si>
    <t>Insurance</t>
  </si>
  <si>
    <t>Hired labor</t>
  </si>
  <si>
    <t>Cattle replacements</t>
  </si>
  <si>
    <t>Rent or lease</t>
  </si>
  <si>
    <t>Repairs and maintainance</t>
  </si>
  <si>
    <t>Seeds</t>
  </si>
  <si>
    <t>Supplies</t>
  </si>
  <si>
    <t>Taxes</t>
  </si>
  <si>
    <t>Interest</t>
  </si>
  <si>
    <t>Utilities</t>
  </si>
  <si>
    <t>Other expenses</t>
  </si>
  <si>
    <t>Total expenses</t>
  </si>
  <si>
    <t>Per cow basis: x by # of cows for farm total</t>
  </si>
  <si>
    <t xml:space="preserve">As you can see, it's very important to </t>
  </si>
  <si>
    <t xml:space="preserve">budget for the transition year! </t>
  </si>
  <si>
    <t xml:space="preserve">left for family living, capital investment, debt </t>
  </si>
  <si>
    <t xml:space="preserve">Net cash flow </t>
  </si>
  <si>
    <t>with 80:20</t>
  </si>
  <si>
    <t>100% Org. grain</t>
  </si>
  <si>
    <t>with $2 premium</t>
  </si>
  <si>
    <t>Head</t>
  </si>
  <si>
    <t>Milking Dairy</t>
  </si>
  <si>
    <t>Cash Basis Sample Budget for Organic Dairy Transition</t>
  </si>
  <si>
    <t>Percent</t>
  </si>
  <si>
    <t>= Data Entry for Your Specific Herd</t>
  </si>
  <si>
    <t>compiled by Nat Bacon, NOFA-VT estimated from figures from UVM Extention.  Cornell grazing farm summary, NOFA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</si>
</sst>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_(* #,##0.0_);_(* \(#,##0.0\);_(* &quot;-&quot;??_);_(@_)"/>
    <numFmt numFmtId="168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1" fillId="0" borderId="10" xfId="0" applyNumberFormat="1" applyFont="1" applyBorder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3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164" fontId="0" fillId="33" borderId="0" xfId="0" applyNumberFormat="1" applyFill="1" applyAlignment="1">
      <alignment/>
    </xf>
    <xf numFmtId="164" fontId="1" fillId="33" borderId="0" xfId="0" applyNumberFormat="1" applyFont="1" applyFill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0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12" xfId="0" applyNumberFormat="1" applyBorder="1" applyAlignment="1">
      <alignment/>
    </xf>
    <xf numFmtId="0" fontId="0" fillId="0" borderId="0" xfId="0" applyAlignment="1" quotePrefix="1">
      <alignment/>
    </xf>
    <xf numFmtId="6" fontId="0" fillId="0" borderId="0" xfId="0" applyNumberFormat="1" applyAlignment="1">
      <alignment/>
    </xf>
    <xf numFmtId="6" fontId="0" fillId="0" borderId="0" xfId="42" applyNumberFormat="1" applyFont="1" applyAlignment="1">
      <alignment/>
    </xf>
    <xf numFmtId="6" fontId="1" fillId="0" borderId="10" xfId="0" applyNumberFormat="1" applyFont="1" applyBorder="1" applyAlignment="1">
      <alignment/>
    </xf>
    <xf numFmtId="6" fontId="1" fillId="0" borderId="11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 quotePrefix="1">
      <alignment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30.7109375" style="0" customWidth="1"/>
    <col min="2" max="3" width="14.7109375" style="1" customWidth="1"/>
    <col min="4" max="4" width="8.7109375" style="1" customWidth="1"/>
    <col min="5" max="5" width="1.7109375" style="1" customWidth="1"/>
    <col min="6" max="7" width="14.7109375" style="1" customWidth="1"/>
    <col min="8" max="8" width="8.7109375" style="1" customWidth="1"/>
    <col min="9" max="9" width="1.7109375" style="1" customWidth="1"/>
    <col min="10" max="11" width="15.7109375" style="1" customWidth="1"/>
    <col min="12" max="12" width="8.7109375" style="1" customWidth="1"/>
    <col min="13" max="13" width="1.7109375" style="1" customWidth="1"/>
    <col min="14" max="14" width="13.7109375" style="1" customWidth="1"/>
    <col min="15" max="15" width="16.7109375" style="0" bestFit="1" customWidth="1"/>
    <col min="16" max="16" width="8.7109375" style="10" customWidth="1"/>
  </cols>
  <sheetData>
    <row r="1" spans="1:13" ht="15.75">
      <c r="A1" s="36" t="s">
        <v>41</v>
      </c>
      <c r="C1"/>
      <c r="D1" s="10"/>
      <c r="E1" s="15"/>
      <c r="G1"/>
      <c r="H1" s="10"/>
      <c r="I1" s="15"/>
      <c r="K1"/>
      <c r="L1" s="10"/>
      <c r="M1" s="15"/>
    </row>
    <row r="2" spans="1:13" ht="15.75">
      <c r="A2" s="36" t="s">
        <v>31</v>
      </c>
      <c r="C2"/>
      <c r="D2" s="10"/>
      <c r="E2" s="15"/>
      <c r="G2"/>
      <c r="H2" s="10"/>
      <c r="I2" s="15"/>
      <c r="K2"/>
      <c r="L2" s="10"/>
      <c r="M2" s="15"/>
    </row>
    <row r="3" spans="1:15" ht="12.75">
      <c r="A3" s="3"/>
      <c r="C3" s="16">
        <v>50</v>
      </c>
      <c r="D3" s="10"/>
      <c r="E3" s="15"/>
      <c r="G3" s="16">
        <v>50</v>
      </c>
      <c r="H3" s="10"/>
      <c r="I3" s="15"/>
      <c r="K3" s="16">
        <v>50</v>
      </c>
      <c r="L3" s="10"/>
      <c r="M3" s="15"/>
      <c r="O3" s="16">
        <v>50</v>
      </c>
    </row>
    <row r="4" spans="2:16" s="3" customFormat="1" ht="12.75">
      <c r="B4" s="5" t="s">
        <v>0</v>
      </c>
      <c r="C4" s="5" t="s">
        <v>39</v>
      </c>
      <c r="D4" s="24" t="s">
        <v>42</v>
      </c>
      <c r="E4" s="16"/>
      <c r="F4" s="5" t="s">
        <v>0</v>
      </c>
      <c r="G4" s="5" t="s">
        <v>39</v>
      </c>
      <c r="H4" s="24" t="s">
        <v>42</v>
      </c>
      <c r="I4" s="16"/>
      <c r="J4" s="5" t="s">
        <v>0</v>
      </c>
      <c r="K4" s="5" t="s">
        <v>39</v>
      </c>
      <c r="L4" s="24" t="s">
        <v>42</v>
      </c>
      <c r="M4" s="16"/>
      <c r="N4" s="5" t="s">
        <v>1</v>
      </c>
      <c r="O4" s="5" t="s">
        <v>39</v>
      </c>
      <c r="P4" s="24" t="s">
        <v>42</v>
      </c>
    </row>
    <row r="5" spans="2:16" ht="13.5" thickBot="1">
      <c r="B5" s="25" t="s">
        <v>36</v>
      </c>
      <c r="C5" s="27" t="s">
        <v>40</v>
      </c>
      <c r="D5" s="28"/>
      <c r="E5" s="26"/>
      <c r="F5" s="25" t="s">
        <v>37</v>
      </c>
      <c r="G5" s="27" t="s">
        <v>40</v>
      </c>
      <c r="H5" s="28"/>
      <c r="I5" s="26"/>
      <c r="J5" s="25" t="s">
        <v>38</v>
      </c>
      <c r="K5" s="27" t="s">
        <v>40</v>
      </c>
      <c r="L5" s="28"/>
      <c r="M5" s="26"/>
      <c r="N5" s="25"/>
      <c r="O5" s="27" t="s">
        <v>40</v>
      </c>
      <c r="P5" s="28"/>
    </row>
    <row r="6" spans="3:16" ht="12.75">
      <c r="C6"/>
      <c r="D6" s="11"/>
      <c r="E6" s="15"/>
      <c r="G6"/>
      <c r="H6" s="11"/>
      <c r="I6" s="15"/>
      <c r="K6"/>
      <c r="L6" s="11"/>
      <c r="M6" s="15"/>
      <c r="P6" s="11"/>
    </row>
    <row r="7" spans="1:15" ht="12.75">
      <c r="A7" t="s">
        <v>2</v>
      </c>
      <c r="B7" s="6">
        <v>16000</v>
      </c>
      <c r="C7" s="9">
        <f>B7*$K$3</f>
        <v>800000</v>
      </c>
      <c r="D7" s="10"/>
      <c r="E7" s="17"/>
      <c r="F7" s="6">
        <v>16000</v>
      </c>
      <c r="G7" s="9">
        <f>F7*$K$3</f>
        <v>800000</v>
      </c>
      <c r="H7" s="10"/>
      <c r="I7" s="17"/>
      <c r="J7" s="6">
        <v>16000</v>
      </c>
      <c r="K7" s="9">
        <f>J7*$K$3</f>
        <v>800000</v>
      </c>
      <c r="L7" s="10"/>
      <c r="M7" s="17"/>
      <c r="N7" s="6">
        <v>14000</v>
      </c>
      <c r="O7" s="9">
        <f>N7*$O$3</f>
        <v>700000</v>
      </c>
    </row>
    <row r="8" spans="1:15" ht="12.75">
      <c r="A8" t="s">
        <v>3</v>
      </c>
      <c r="B8" s="7">
        <v>14</v>
      </c>
      <c r="C8" s="8">
        <f>B8</f>
        <v>14</v>
      </c>
      <c r="D8" s="10"/>
      <c r="E8" s="18"/>
      <c r="F8" s="7">
        <v>14</v>
      </c>
      <c r="G8" s="8">
        <f>F8</f>
        <v>14</v>
      </c>
      <c r="H8" s="10"/>
      <c r="I8" s="18"/>
      <c r="J8" s="7">
        <v>16</v>
      </c>
      <c r="K8" s="8">
        <f>J8</f>
        <v>16</v>
      </c>
      <c r="L8" s="10"/>
      <c r="M8" s="18"/>
      <c r="N8" s="8">
        <v>24</v>
      </c>
      <c r="O8" s="8">
        <f>N8</f>
        <v>24</v>
      </c>
    </row>
    <row r="9" spans="2:14" ht="12.75">
      <c r="B9" s="2"/>
      <c r="C9"/>
      <c r="D9" s="10"/>
      <c r="E9" s="19"/>
      <c r="F9" s="2"/>
      <c r="G9"/>
      <c r="H9" s="10"/>
      <c r="I9" s="19"/>
      <c r="J9" s="2"/>
      <c r="K9"/>
      <c r="L9" s="10"/>
      <c r="M9" s="19"/>
      <c r="N9" s="2"/>
    </row>
    <row r="10" spans="1:14" ht="12.75">
      <c r="A10" s="3" t="s">
        <v>4</v>
      </c>
      <c r="B10" s="2"/>
      <c r="C10"/>
      <c r="D10" s="10"/>
      <c r="E10" s="19"/>
      <c r="F10" s="2"/>
      <c r="G10"/>
      <c r="H10" s="10"/>
      <c r="I10" s="19"/>
      <c r="J10" s="2"/>
      <c r="K10"/>
      <c r="L10" s="10"/>
      <c r="M10" s="19"/>
      <c r="N10" s="2"/>
    </row>
    <row r="11" spans="1:16" ht="12.75">
      <c r="A11" t="s">
        <v>5</v>
      </c>
      <c r="B11" s="30">
        <f>(B7/100)*B8</f>
        <v>2240</v>
      </c>
      <c r="C11" s="31">
        <f>B11*C$3</f>
        <v>112000</v>
      </c>
      <c r="D11" s="12">
        <f>ROUND(C11/C$16,5)</f>
        <v>0.90323</v>
      </c>
      <c r="E11" s="20"/>
      <c r="F11" s="30">
        <f>(F7/100)*F8</f>
        <v>2240</v>
      </c>
      <c r="G11" s="31">
        <f>F11*G$3</f>
        <v>112000</v>
      </c>
      <c r="H11" s="12">
        <f>ROUND(G11/G$16,5)</f>
        <v>0.90323</v>
      </c>
      <c r="I11" s="20"/>
      <c r="J11" s="30">
        <f>(J7/100)*J8</f>
        <v>2560</v>
      </c>
      <c r="K11" s="31">
        <f>J11*K$3</f>
        <v>128000</v>
      </c>
      <c r="L11" s="12">
        <f>ROUND(K11/K$16,5)</f>
        <v>0.91429</v>
      </c>
      <c r="M11" s="20"/>
      <c r="N11" s="30">
        <f>(N7/100)*N8</f>
        <v>3360</v>
      </c>
      <c r="O11" s="31">
        <f>N11*O$3</f>
        <v>168000</v>
      </c>
      <c r="P11" s="12">
        <f>ROUND(O11/O$16,5)</f>
        <v>0.96</v>
      </c>
    </row>
    <row r="12" spans="1:16" ht="12.75">
      <c r="A12" t="s">
        <v>6</v>
      </c>
      <c r="B12" s="30">
        <v>0</v>
      </c>
      <c r="C12" s="31">
        <f>B12*C$3</f>
        <v>0</v>
      </c>
      <c r="D12" s="12">
        <f>ROUND(C12/C$16,5)</f>
        <v>0</v>
      </c>
      <c r="E12" s="20"/>
      <c r="F12" s="30">
        <v>0</v>
      </c>
      <c r="G12" s="31">
        <f>F12*G$3</f>
        <v>0</v>
      </c>
      <c r="H12" s="12">
        <f>ROUND(G12/G$16,5)</f>
        <v>0</v>
      </c>
      <c r="I12" s="20"/>
      <c r="J12" s="30">
        <v>0</v>
      </c>
      <c r="K12" s="31">
        <f>J12*K$3</f>
        <v>0</v>
      </c>
      <c r="L12" s="12">
        <f>ROUND(K12/K$16,5)</f>
        <v>0</v>
      </c>
      <c r="M12" s="20"/>
      <c r="N12" s="30">
        <v>0</v>
      </c>
      <c r="O12" s="31">
        <f>N12*O$3</f>
        <v>0</v>
      </c>
      <c r="P12" s="12">
        <f>ROUND(O12/O$16,5)</f>
        <v>0</v>
      </c>
    </row>
    <row r="13" spans="1:16" ht="12.75">
      <c r="A13" t="s">
        <v>7</v>
      </c>
      <c r="B13" s="30">
        <v>200</v>
      </c>
      <c r="C13" s="31">
        <f>B13*C$3</f>
        <v>10000</v>
      </c>
      <c r="D13" s="12">
        <f>ROUND(C13/C$16,5)</f>
        <v>0.08065</v>
      </c>
      <c r="E13" s="20"/>
      <c r="F13" s="30">
        <v>200</v>
      </c>
      <c r="G13" s="31">
        <f>F13*G$3</f>
        <v>10000</v>
      </c>
      <c r="H13" s="12">
        <f>ROUND(G13/G$16,5)</f>
        <v>0.08065</v>
      </c>
      <c r="I13" s="20"/>
      <c r="J13" s="30">
        <v>200</v>
      </c>
      <c r="K13" s="31">
        <f>J13*K$3</f>
        <v>10000</v>
      </c>
      <c r="L13" s="12">
        <f>ROUND(K13/K$16,5)</f>
        <v>0.07143</v>
      </c>
      <c r="M13" s="20"/>
      <c r="N13" s="30">
        <v>100</v>
      </c>
      <c r="O13" s="31">
        <f>N13*O$3</f>
        <v>5000</v>
      </c>
      <c r="P13" s="12">
        <f>ROUND(O13/O$16,5)</f>
        <v>0.02857</v>
      </c>
    </row>
    <row r="14" spans="1:16" ht="12.75">
      <c r="A14" t="s">
        <v>8</v>
      </c>
      <c r="B14" s="30">
        <v>40</v>
      </c>
      <c r="C14" s="31">
        <f>B14*C$3</f>
        <v>2000</v>
      </c>
      <c r="D14" s="12">
        <f>ROUND(C14/C$16,5)</f>
        <v>0.01613</v>
      </c>
      <c r="E14" s="20"/>
      <c r="F14" s="30">
        <v>40</v>
      </c>
      <c r="G14" s="31">
        <f>F14*G$3</f>
        <v>2000</v>
      </c>
      <c r="H14" s="12">
        <f>ROUND(G14/G$16,5)</f>
        <v>0.01613</v>
      </c>
      <c r="I14" s="20"/>
      <c r="J14" s="30">
        <v>40</v>
      </c>
      <c r="K14" s="31">
        <f>J14*K$3</f>
        <v>2000</v>
      </c>
      <c r="L14" s="12">
        <f>ROUND(K14/K$16,5)</f>
        <v>0.01429</v>
      </c>
      <c r="M14" s="20"/>
      <c r="N14" s="30">
        <v>40</v>
      </c>
      <c r="O14" s="31">
        <f>N14*O$3</f>
        <v>2000</v>
      </c>
      <c r="P14" s="12">
        <f>ROUND(O14/O$16,5)</f>
        <v>0.01143</v>
      </c>
    </row>
    <row r="15" spans="1:16" ht="12.75">
      <c r="A15" t="s">
        <v>9</v>
      </c>
      <c r="B15" s="30">
        <v>0</v>
      </c>
      <c r="C15" s="31">
        <f>B15*C$3</f>
        <v>0</v>
      </c>
      <c r="D15" s="12">
        <f>ROUND(C15/C$16,5)</f>
        <v>0</v>
      </c>
      <c r="E15" s="20"/>
      <c r="F15" s="30"/>
      <c r="G15" s="31">
        <f>F15*G$3</f>
        <v>0</v>
      </c>
      <c r="H15" s="12">
        <f>ROUND(G15/G$16,5)</f>
        <v>0</v>
      </c>
      <c r="I15" s="20"/>
      <c r="J15" s="30"/>
      <c r="K15" s="31">
        <f>J15*K$3</f>
        <v>0</v>
      </c>
      <c r="L15" s="12">
        <f>ROUND(K15/K$16,5)</f>
        <v>0</v>
      </c>
      <c r="M15" s="20"/>
      <c r="N15" s="30">
        <v>0</v>
      </c>
      <c r="O15" s="31">
        <f>N15*O$3</f>
        <v>0</v>
      </c>
      <c r="P15" s="12">
        <f>ROUND(O15/O$16,5)</f>
        <v>0</v>
      </c>
    </row>
    <row r="16" spans="1:16" s="3" customFormat="1" ht="12.75">
      <c r="A16" s="3" t="s">
        <v>10</v>
      </c>
      <c r="B16" s="32">
        <f>SUM(B11:B15)</f>
        <v>2480</v>
      </c>
      <c r="C16" s="32">
        <f>SUM(C11:C15)</f>
        <v>124000</v>
      </c>
      <c r="D16" s="14">
        <f>SUM(D11:D15)</f>
        <v>1.00001</v>
      </c>
      <c r="E16" s="21"/>
      <c r="F16" s="32">
        <f>SUM(F11:F15)</f>
        <v>2480</v>
      </c>
      <c r="G16" s="32">
        <f>SUM(G11:G15)</f>
        <v>124000</v>
      </c>
      <c r="H16" s="14">
        <f>SUM(H11:H15)</f>
        <v>1.00001</v>
      </c>
      <c r="I16" s="21"/>
      <c r="J16" s="32">
        <f>SUM(J11:J15)</f>
        <v>2800</v>
      </c>
      <c r="K16" s="32">
        <f>SUM(K11:K15)</f>
        <v>140000</v>
      </c>
      <c r="L16" s="14">
        <f>SUM(L11:L15)</f>
        <v>1.00001</v>
      </c>
      <c r="M16" s="21"/>
      <c r="N16" s="32">
        <f>SUM(N11:N15)</f>
        <v>3500</v>
      </c>
      <c r="O16" s="32">
        <f>SUM(O11:O15)</f>
        <v>175000</v>
      </c>
      <c r="P16" s="14">
        <f>SUM(P11:P15)</f>
        <v>1</v>
      </c>
    </row>
    <row r="17" spans="2:16" ht="12.75">
      <c r="B17" s="30"/>
      <c r="C17" s="30"/>
      <c r="D17" s="12"/>
      <c r="E17" s="20"/>
      <c r="F17" s="30"/>
      <c r="G17" s="30"/>
      <c r="H17" s="12"/>
      <c r="I17" s="20"/>
      <c r="J17" s="30"/>
      <c r="K17" s="30"/>
      <c r="L17" s="12"/>
      <c r="M17" s="20"/>
      <c r="N17" s="30"/>
      <c r="O17" s="30"/>
      <c r="P17" s="12"/>
    </row>
    <row r="18" spans="1:16" ht="12.75">
      <c r="A18" s="3" t="s">
        <v>11</v>
      </c>
      <c r="B18" s="30"/>
      <c r="C18" s="30"/>
      <c r="D18" s="12"/>
      <c r="E18" s="20"/>
      <c r="F18" s="30"/>
      <c r="G18" s="30"/>
      <c r="H18" s="12"/>
      <c r="I18" s="20"/>
      <c r="J18" s="30"/>
      <c r="K18" s="30"/>
      <c r="L18" s="12"/>
      <c r="M18" s="20"/>
      <c r="N18" s="30"/>
      <c r="O18" s="30"/>
      <c r="P18" s="12"/>
    </row>
    <row r="19" spans="1:16" ht="12.75">
      <c r="A19" t="s">
        <v>13</v>
      </c>
      <c r="B19" s="30">
        <v>110</v>
      </c>
      <c r="C19" s="31">
        <f>B19*C$3</f>
        <v>5500</v>
      </c>
      <c r="D19" s="12">
        <f>ROUND(C19/C$37,5)</f>
        <v>0.04462</v>
      </c>
      <c r="E19" s="20"/>
      <c r="F19" s="30">
        <v>110</v>
      </c>
      <c r="G19" s="31">
        <f>F19*G$3</f>
        <v>5500</v>
      </c>
      <c r="H19" s="12">
        <f>ROUND(G19/G$37,5)</f>
        <v>0.0371</v>
      </c>
      <c r="I19" s="20"/>
      <c r="J19" s="30">
        <v>110</v>
      </c>
      <c r="K19" s="31">
        <f>J19*K$3</f>
        <v>5500</v>
      </c>
      <c r="L19" s="12">
        <f>ROUND(K19/K$37,5)</f>
        <v>0.0371</v>
      </c>
      <c r="M19" s="20"/>
      <c r="N19" s="30">
        <v>90</v>
      </c>
      <c r="O19" s="31">
        <f>N19*O$3</f>
        <v>4500</v>
      </c>
      <c r="P19" s="12">
        <f>ROUND(O19/O$37,5)</f>
        <v>0.03191</v>
      </c>
    </row>
    <row r="20" spans="1:16" ht="12.75">
      <c r="A20" s="4" t="s">
        <v>12</v>
      </c>
      <c r="B20" s="30">
        <v>110</v>
      </c>
      <c r="C20" s="31">
        <f aca="true" t="shared" si="0" ref="C20:C36">B20*C$3</f>
        <v>5500</v>
      </c>
      <c r="D20" s="12">
        <f aca="true" t="shared" si="1" ref="D20:D36">ROUND(C20/C$37,5)</f>
        <v>0.04462</v>
      </c>
      <c r="E20" s="20"/>
      <c r="F20" s="30">
        <v>110</v>
      </c>
      <c r="G20" s="31">
        <f aca="true" t="shared" si="2" ref="G20:G36">F20*G$3</f>
        <v>5500</v>
      </c>
      <c r="H20" s="12">
        <f aca="true" t="shared" si="3" ref="H20:H36">ROUND(G20/G$37,5)</f>
        <v>0.0371</v>
      </c>
      <c r="I20" s="20"/>
      <c r="J20" s="30">
        <v>110</v>
      </c>
      <c r="K20" s="31">
        <f aca="true" t="shared" si="4" ref="K20:K36">J20*K$3</f>
        <v>5500</v>
      </c>
      <c r="L20" s="12">
        <f aca="true" t="shared" si="5" ref="L20:L36">ROUND(K20/K$37,5)</f>
        <v>0.0371</v>
      </c>
      <c r="M20" s="20"/>
      <c r="N20" s="30">
        <v>110</v>
      </c>
      <c r="O20" s="31">
        <f aca="true" t="shared" si="6" ref="O20:O36">N20*O$3</f>
        <v>5500</v>
      </c>
      <c r="P20" s="12">
        <f aca="true" t="shared" si="7" ref="P20:P36">ROUND(O20/O$37,5)</f>
        <v>0.03901</v>
      </c>
    </row>
    <row r="21" spans="1:16" ht="12.75">
      <c r="A21" s="4" t="s">
        <v>14</v>
      </c>
      <c r="B21" s="30">
        <v>800</v>
      </c>
      <c r="C21" s="31">
        <f t="shared" si="0"/>
        <v>40000</v>
      </c>
      <c r="D21" s="12">
        <f t="shared" si="1"/>
        <v>0.32454</v>
      </c>
      <c r="E21" s="20"/>
      <c r="F21" s="30">
        <v>1300</v>
      </c>
      <c r="G21" s="31">
        <f t="shared" si="2"/>
        <v>65000</v>
      </c>
      <c r="H21" s="12">
        <f t="shared" si="3"/>
        <v>0.43845</v>
      </c>
      <c r="I21" s="20"/>
      <c r="J21" s="30">
        <v>1300</v>
      </c>
      <c r="K21" s="31">
        <f t="shared" si="4"/>
        <v>65000</v>
      </c>
      <c r="L21" s="12">
        <f t="shared" si="5"/>
        <v>0.43845</v>
      </c>
      <c r="M21" s="20"/>
      <c r="N21" s="30">
        <v>1300</v>
      </c>
      <c r="O21" s="31">
        <f t="shared" si="6"/>
        <v>65000</v>
      </c>
      <c r="P21" s="12">
        <f t="shared" si="7"/>
        <v>0.46099</v>
      </c>
    </row>
    <row r="22" spans="1:16" ht="12.75">
      <c r="A22" s="4" t="s">
        <v>15</v>
      </c>
      <c r="B22" s="30">
        <v>120</v>
      </c>
      <c r="C22" s="31">
        <f t="shared" si="0"/>
        <v>6000</v>
      </c>
      <c r="D22" s="12">
        <f t="shared" si="1"/>
        <v>0.04868</v>
      </c>
      <c r="E22" s="20"/>
      <c r="F22" s="30">
        <v>120</v>
      </c>
      <c r="G22" s="31">
        <f t="shared" si="2"/>
        <v>6000</v>
      </c>
      <c r="H22" s="12">
        <f t="shared" si="3"/>
        <v>0.04047</v>
      </c>
      <c r="I22" s="20"/>
      <c r="J22" s="30">
        <v>120</v>
      </c>
      <c r="K22" s="31">
        <f t="shared" si="4"/>
        <v>6000</v>
      </c>
      <c r="L22" s="12">
        <f t="shared" si="5"/>
        <v>0.04047</v>
      </c>
      <c r="M22" s="20"/>
      <c r="N22" s="30">
        <v>120</v>
      </c>
      <c r="O22" s="31">
        <f t="shared" si="6"/>
        <v>6000</v>
      </c>
      <c r="P22" s="12">
        <f t="shared" si="7"/>
        <v>0.04255</v>
      </c>
    </row>
    <row r="23" spans="1:16" ht="12.75">
      <c r="A23" s="4" t="s">
        <v>16</v>
      </c>
      <c r="B23" s="30">
        <v>50</v>
      </c>
      <c r="C23" s="31">
        <f t="shared" si="0"/>
        <v>2500</v>
      </c>
      <c r="D23" s="12">
        <f t="shared" si="1"/>
        <v>0.02028</v>
      </c>
      <c r="E23" s="20"/>
      <c r="F23" s="30">
        <v>50</v>
      </c>
      <c r="G23" s="31">
        <f t="shared" si="2"/>
        <v>2500</v>
      </c>
      <c r="H23" s="12">
        <f t="shared" si="3"/>
        <v>0.01686</v>
      </c>
      <c r="I23" s="20"/>
      <c r="J23" s="30">
        <v>50</v>
      </c>
      <c r="K23" s="31">
        <f t="shared" si="4"/>
        <v>2500</v>
      </c>
      <c r="L23" s="12">
        <f t="shared" si="5"/>
        <v>0.01686</v>
      </c>
      <c r="M23" s="20"/>
      <c r="N23" s="30">
        <v>50</v>
      </c>
      <c r="O23" s="31">
        <f t="shared" si="6"/>
        <v>2500</v>
      </c>
      <c r="P23" s="12">
        <f t="shared" si="7"/>
        <v>0.01773</v>
      </c>
    </row>
    <row r="24" spans="1:16" ht="12.75">
      <c r="A24" s="4" t="s">
        <v>17</v>
      </c>
      <c r="B24" s="30">
        <v>150</v>
      </c>
      <c r="C24" s="31">
        <f t="shared" si="0"/>
        <v>7500</v>
      </c>
      <c r="D24" s="12">
        <f t="shared" si="1"/>
        <v>0.06085</v>
      </c>
      <c r="E24" s="20"/>
      <c r="F24" s="30">
        <v>150</v>
      </c>
      <c r="G24" s="31">
        <f t="shared" si="2"/>
        <v>7500</v>
      </c>
      <c r="H24" s="12">
        <f t="shared" si="3"/>
        <v>0.05059</v>
      </c>
      <c r="I24" s="20"/>
      <c r="J24" s="30">
        <v>150</v>
      </c>
      <c r="K24" s="31">
        <f t="shared" si="4"/>
        <v>7500</v>
      </c>
      <c r="L24" s="12">
        <f t="shared" si="5"/>
        <v>0.05059</v>
      </c>
      <c r="M24" s="20"/>
      <c r="N24" s="30">
        <v>50</v>
      </c>
      <c r="O24" s="31">
        <f t="shared" si="6"/>
        <v>2500</v>
      </c>
      <c r="P24" s="12">
        <f t="shared" si="7"/>
        <v>0.01773</v>
      </c>
    </row>
    <row r="25" spans="1:16" ht="12.75">
      <c r="A25" s="4" t="s">
        <v>18</v>
      </c>
      <c r="B25" s="30">
        <v>75</v>
      </c>
      <c r="C25" s="31">
        <f t="shared" si="0"/>
        <v>3750</v>
      </c>
      <c r="D25" s="12">
        <f t="shared" si="1"/>
        <v>0.03043</v>
      </c>
      <c r="E25" s="20"/>
      <c r="F25" s="30">
        <v>75</v>
      </c>
      <c r="G25" s="31">
        <f t="shared" si="2"/>
        <v>3750</v>
      </c>
      <c r="H25" s="12">
        <f t="shared" si="3"/>
        <v>0.0253</v>
      </c>
      <c r="I25" s="20"/>
      <c r="J25" s="30">
        <v>75</v>
      </c>
      <c r="K25" s="31">
        <f t="shared" si="4"/>
        <v>3750</v>
      </c>
      <c r="L25" s="12">
        <f t="shared" si="5"/>
        <v>0.0253</v>
      </c>
      <c r="M25" s="20"/>
      <c r="N25" s="30">
        <v>75</v>
      </c>
      <c r="O25" s="31">
        <f t="shared" si="6"/>
        <v>3750</v>
      </c>
      <c r="P25" s="12">
        <f t="shared" si="7"/>
        <v>0.0266</v>
      </c>
    </row>
    <row r="26" spans="1:16" ht="12.75">
      <c r="A26" s="4" t="s">
        <v>19</v>
      </c>
      <c r="B26" s="30">
        <v>70</v>
      </c>
      <c r="C26" s="31">
        <f t="shared" si="0"/>
        <v>3500</v>
      </c>
      <c r="D26" s="12">
        <f t="shared" si="1"/>
        <v>0.0284</v>
      </c>
      <c r="E26" s="20"/>
      <c r="F26" s="30">
        <v>70</v>
      </c>
      <c r="G26" s="31">
        <f t="shared" si="2"/>
        <v>3500</v>
      </c>
      <c r="H26" s="12">
        <f t="shared" si="3"/>
        <v>0.02361</v>
      </c>
      <c r="I26" s="20"/>
      <c r="J26" s="30">
        <v>70</v>
      </c>
      <c r="K26" s="31">
        <f t="shared" si="4"/>
        <v>3500</v>
      </c>
      <c r="L26" s="12">
        <f t="shared" si="5"/>
        <v>0.02361</v>
      </c>
      <c r="M26" s="20"/>
      <c r="N26" s="30">
        <v>70</v>
      </c>
      <c r="O26" s="31">
        <f t="shared" si="6"/>
        <v>3500</v>
      </c>
      <c r="P26" s="12">
        <f t="shared" si="7"/>
        <v>0.02482</v>
      </c>
    </row>
    <row r="27" spans="1:16" ht="12.75">
      <c r="A27" s="4" t="s">
        <v>20</v>
      </c>
      <c r="B27" s="30">
        <v>175</v>
      </c>
      <c r="C27" s="31">
        <f t="shared" si="0"/>
        <v>8750</v>
      </c>
      <c r="D27" s="12">
        <f t="shared" si="1"/>
        <v>0.07099</v>
      </c>
      <c r="E27" s="20"/>
      <c r="F27" s="30">
        <v>175</v>
      </c>
      <c r="G27" s="31">
        <f t="shared" si="2"/>
        <v>8750</v>
      </c>
      <c r="H27" s="12">
        <f t="shared" si="3"/>
        <v>0.05902</v>
      </c>
      <c r="I27" s="20"/>
      <c r="J27" s="30">
        <v>175</v>
      </c>
      <c r="K27" s="31">
        <f t="shared" si="4"/>
        <v>8750</v>
      </c>
      <c r="L27" s="12">
        <f t="shared" si="5"/>
        <v>0.05902</v>
      </c>
      <c r="M27" s="20"/>
      <c r="N27" s="30">
        <v>175</v>
      </c>
      <c r="O27" s="31">
        <f t="shared" si="6"/>
        <v>8750</v>
      </c>
      <c r="P27" s="12">
        <f t="shared" si="7"/>
        <v>0.06206</v>
      </c>
    </row>
    <row r="28" spans="1:16" ht="12.75">
      <c r="A28" s="4" t="s">
        <v>21</v>
      </c>
      <c r="B28" s="30"/>
      <c r="C28" s="31">
        <f t="shared" si="0"/>
        <v>0</v>
      </c>
      <c r="D28" s="12">
        <f t="shared" si="1"/>
        <v>0</v>
      </c>
      <c r="E28" s="20"/>
      <c r="F28" s="30"/>
      <c r="G28" s="31">
        <f t="shared" si="2"/>
        <v>0</v>
      </c>
      <c r="H28" s="12">
        <f t="shared" si="3"/>
        <v>0</v>
      </c>
      <c r="I28" s="20"/>
      <c r="J28" s="30"/>
      <c r="K28" s="31">
        <f t="shared" si="4"/>
        <v>0</v>
      </c>
      <c r="L28" s="12">
        <f t="shared" si="5"/>
        <v>0</v>
      </c>
      <c r="M28" s="20"/>
      <c r="N28" s="30"/>
      <c r="O28" s="31">
        <f t="shared" si="6"/>
        <v>0</v>
      </c>
      <c r="P28" s="12">
        <f t="shared" si="7"/>
        <v>0</v>
      </c>
    </row>
    <row r="29" spans="1:16" ht="12.75">
      <c r="A29" s="4" t="s">
        <v>22</v>
      </c>
      <c r="B29" s="30">
        <v>65</v>
      </c>
      <c r="C29" s="31">
        <f t="shared" si="0"/>
        <v>3250</v>
      </c>
      <c r="D29" s="12">
        <f t="shared" si="1"/>
        <v>0.02637</v>
      </c>
      <c r="E29" s="20"/>
      <c r="F29" s="30">
        <v>65</v>
      </c>
      <c r="G29" s="31">
        <f t="shared" si="2"/>
        <v>3250</v>
      </c>
      <c r="H29" s="12">
        <f t="shared" si="3"/>
        <v>0.02192</v>
      </c>
      <c r="I29" s="20"/>
      <c r="J29" s="30">
        <v>65</v>
      </c>
      <c r="K29" s="31">
        <f t="shared" si="4"/>
        <v>3250</v>
      </c>
      <c r="L29" s="12">
        <f t="shared" si="5"/>
        <v>0.02192</v>
      </c>
      <c r="M29" s="20"/>
      <c r="N29" s="30">
        <v>65</v>
      </c>
      <c r="O29" s="31">
        <f t="shared" si="6"/>
        <v>3250</v>
      </c>
      <c r="P29" s="12">
        <f t="shared" si="7"/>
        <v>0.02305</v>
      </c>
    </row>
    <row r="30" spans="1:16" ht="12.75">
      <c r="A30" s="4" t="s">
        <v>23</v>
      </c>
      <c r="B30" s="30">
        <v>175</v>
      </c>
      <c r="C30" s="31">
        <f t="shared" si="0"/>
        <v>8750</v>
      </c>
      <c r="D30" s="12">
        <f t="shared" si="1"/>
        <v>0.07099</v>
      </c>
      <c r="E30" s="20"/>
      <c r="F30" s="30">
        <v>175</v>
      </c>
      <c r="G30" s="31">
        <f t="shared" si="2"/>
        <v>8750</v>
      </c>
      <c r="H30" s="12">
        <f t="shared" si="3"/>
        <v>0.05902</v>
      </c>
      <c r="I30" s="20"/>
      <c r="J30" s="30">
        <v>175</v>
      </c>
      <c r="K30" s="31">
        <f t="shared" si="4"/>
        <v>8750</v>
      </c>
      <c r="L30" s="12">
        <f t="shared" si="5"/>
        <v>0.05902</v>
      </c>
      <c r="M30" s="20"/>
      <c r="N30" s="30">
        <v>175</v>
      </c>
      <c r="O30" s="31">
        <f t="shared" si="6"/>
        <v>8750</v>
      </c>
      <c r="P30" s="12">
        <f t="shared" si="7"/>
        <v>0.06206</v>
      </c>
    </row>
    <row r="31" spans="1:16" ht="12.75">
      <c r="A31" s="4" t="s">
        <v>24</v>
      </c>
      <c r="B31" s="30">
        <v>25</v>
      </c>
      <c r="C31" s="31">
        <f t="shared" si="0"/>
        <v>1250</v>
      </c>
      <c r="D31" s="12">
        <f t="shared" si="1"/>
        <v>0.01014</v>
      </c>
      <c r="E31" s="20"/>
      <c r="F31" s="30">
        <v>25</v>
      </c>
      <c r="G31" s="31">
        <f t="shared" si="2"/>
        <v>1250</v>
      </c>
      <c r="H31" s="12">
        <f t="shared" si="3"/>
        <v>0.00843</v>
      </c>
      <c r="I31" s="20"/>
      <c r="J31" s="30">
        <v>25</v>
      </c>
      <c r="K31" s="31">
        <f t="shared" si="4"/>
        <v>1250</v>
      </c>
      <c r="L31" s="12">
        <f t="shared" si="5"/>
        <v>0.00843</v>
      </c>
      <c r="M31" s="20"/>
      <c r="N31" s="30">
        <v>15</v>
      </c>
      <c r="O31" s="31">
        <f t="shared" si="6"/>
        <v>750</v>
      </c>
      <c r="P31" s="12">
        <f t="shared" si="7"/>
        <v>0.00532</v>
      </c>
    </row>
    <row r="32" spans="1:16" ht="12.75">
      <c r="A32" s="4" t="s">
        <v>25</v>
      </c>
      <c r="B32" s="30">
        <v>180</v>
      </c>
      <c r="C32" s="31">
        <f t="shared" si="0"/>
        <v>9000</v>
      </c>
      <c r="D32" s="12">
        <f t="shared" si="1"/>
        <v>0.07302</v>
      </c>
      <c r="E32" s="20"/>
      <c r="F32" s="30">
        <v>180</v>
      </c>
      <c r="G32" s="31">
        <f t="shared" si="2"/>
        <v>9000</v>
      </c>
      <c r="H32" s="12">
        <f t="shared" si="3"/>
        <v>0.06071</v>
      </c>
      <c r="I32" s="20"/>
      <c r="J32" s="30">
        <v>180</v>
      </c>
      <c r="K32" s="31">
        <f t="shared" si="4"/>
        <v>9000</v>
      </c>
      <c r="L32" s="12">
        <f t="shared" si="5"/>
        <v>0.06071</v>
      </c>
      <c r="M32" s="20"/>
      <c r="N32" s="30">
        <v>165</v>
      </c>
      <c r="O32" s="31">
        <f t="shared" si="6"/>
        <v>8250</v>
      </c>
      <c r="P32" s="12">
        <f t="shared" si="7"/>
        <v>0.05851</v>
      </c>
    </row>
    <row r="33" spans="1:16" ht="12.75">
      <c r="A33" s="4" t="s">
        <v>26</v>
      </c>
      <c r="B33" s="30">
        <v>70</v>
      </c>
      <c r="C33" s="31">
        <f t="shared" si="0"/>
        <v>3500</v>
      </c>
      <c r="D33" s="12">
        <f t="shared" si="1"/>
        <v>0.0284</v>
      </c>
      <c r="E33" s="20"/>
      <c r="F33" s="30">
        <v>70</v>
      </c>
      <c r="G33" s="31">
        <f t="shared" si="2"/>
        <v>3500</v>
      </c>
      <c r="H33" s="12">
        <f t="shared" si="3"/>
        <v>0.02361</v>
      </c>
      <c r="I33" s="20"/>
      <c r="J33" s="30">
        <v>70</v>
      </c>
      <c r="K33" s="31">
        <f t="shared" si="4"/>
        <v>3500</v>
      </c>
      <c r="L33" s="12">
        <f t="shared" si="5"/>
        <v>0.02361</v>
      </c>
      <c r="M33" s="20"/>
      <c r="N33" s="30">
        <v>70</v>
      </c>
      <c r="O33" s="31">
        <f t="shared" si="6"/>
        <v>3500</v>
      </c>
      <c r="P33" s="12">
        <f t="shared" si="7"/>
        <v>0.02482</v>
      </c>
    </row>
    <row r="34" spans="1:16" ht="12.75">
      <c r="A34" s="4" t="s">
        <v>27</v>
      </c>
      <c r="B34" s="30">
        <v>120</v>
      </c>
      <c r="C34" s="31">
        <f t="shared" si="0"/>
        <v>6000</v>
      </c>
      <c r="D34" s="12">
        <f t="shared" si="1"/>
        <v>0.04868</v>
      </c>
      <c r="E34" s="20"/>
      <c r="F34" s="30">
        <v>120</v>
      </c>
      <c r="G34" s="31">
        <f t="shared" si="2"/>
        <v>6000</v>
      </c>
      <c r="H34" s="12">
        <f t="shared" si="3"/>
        <v>0.04047</v>
      </c>
      <c r="I34" s="20"/>
      <c r="J34" s="30">
        <v>120</v>
      </c>
      <c r="K34" s="31">
        <f t="shared" si="4"/>
        <v>6000</v>
      </c>
      <c r="L34" s="12">
        <f t="shared" si="5"/>
        <v>0.04047</v>
      </c>
      <c r="M34" s="20"/>
      <c r="N34" s="30">
        <v>120</v>
      </c>
      <c r="O34" s="31">
        <f t="shared" si="6"/>
        <v>6000</v>
      </c>
      <c r="P34" s="12">
        <f t="shared" si="7"/>
        <v>0.04255</v>
      </c>
    </row>
    <row r="35" spans="1:16" ht="12.75">
      <c r="A35" s="4" t="s">
        <v>28</v>
      </c>
      <c r="B35" s="30">
        <v>100</v>
      </c>
      <c r="C35" s="31">
        <f t="shared" si="0"/>
        <v>5000</v>
      </c>
      <c r="D35" s="12">
        <f t="shared" si="1"/>
        <v>0.04057</v>
      </c>
      <c r="E35" s="20"/>
      <c r="F35" s="30">
        <v>100</v>
      </c>
      <c r="G35" s="31">
        <f t="shared" si="2"/>
        <v>5000</v>
      </c>
      <c r="H35" s="12">
        <f t="shared" si="3"/>
        <v>0.03373</v>
      </c>
      <c r="I35" s="20"/>
      <c r="J35" s="30">
        <v>100</v>
      </c>
      <c r="K35" s="31">
        <f t="shared" si="4"/>
        <v>5000</v>
      </c>
      <c r="L35" s="12">
        <f t="shared" si="5"/>
        <v>0.03373</v>
      </c>
      <c r="M35" s="20"/>
      <c r="N35" s="30">
        <v>100</v>
      </c>
      <c r="O35" s="31">
        <f t="shared" si="6"/>
        <v>5000</v>
      </c>
      <c r="P35" s="12">
        <f t="shared" si="7"/>
        <v>0.03546</v>
      </c>
    </row>
    <row r="36" spans="1:16" ht="12.75">
      <c r="A36" s="4" t="s">
        <v>29</v>
      </c>
      <c r="B36" s="30">
        <v>70</v>
      </c>
      <c r="C36" s="31">
        <f t="shared" si="0"/>
        <v>3500</v>
      </c>
      <c r="D36" s="12">
        <f t="shared" si="1"/>
        <v>0.0284</v>
      </c>
      <c r="E36" s="20"/>
      <c r="F36" s="30">
        <v>70</v>
      </c>
      <c r="G36" s="31">
        <f t="shared" si="2"/>
        <v>3500</v>
      </c>
      <c r="H36" s="12">
        <f t="shared" si="3"/>
        <v>0.02361</v>
      </c>
      <c r="I36" s="20"/>
      <c r="J36" s="30">
        <v>70</v>
      </c>
      <c r="K36" s="31">
        <f t="shared" si="4"/>
        <v>3500</v>
      </c>
      <c r="L36" s="12">
        <f t="shared" si="5"/>
        <v>0.02361</v>
      </c>
      <c r="M36" s="20"/>
      <c r="N36" s="30">
        <v>70</v>
      </c>
      <c r="O36" s="31">
        <f t="shared" si="6"/>
        <v>3500</v>
      </c>
      <c r="P36" s="12">
        <f t="shared" si="7"/>
        <v>0.02482</v>
      </c>
    </row>
    <row r="37" spans="1:16" s="3" customFormat="1" ht="12.75">
      <c r="A37" s="3" t="s">
        <v>30</v>
      </c>
      <c r="B37" s="32">
        <f>SUM(B17:B36)</f>
        <v>2465</v>
      </c>
      <c r="C37" s="32">
        <f>SUM(C17:C36)</f>
        <v>123250</v>
      </c>
      <c r="D37" s="14">
        <f>SUM(D17:D36)</f>
        <v>0.9999799999999999</v>
      </c>
      <c r="E37" s="22"/>
      <c r="F37" s="32">
        <f>SUM(F17:F36)</f>
        <v>2965</v>
      </c>
      <c r="G37" s="32">
        <f>SUM(G17:G36)</f>
        <v>148250</v>
      </c>
      <c r="H37" s="14">
        <f>SUM(H17:H36)</f>
        <v>1.0000000000000002</v>
      </c>
      <c r="I37" s="22"/>
      <c r="J37" s="32">
        <f>SUM(J17:J36)</f>
        <v>2965</v>
      </c>
      <c r="K37" s="32">
        <f>SUM(K17:K36)</f>
        <v>148250</v>
      </c>
      <c r="L37" s="14">
        <f>SUM(L17:L36)</f>
        <v>1.0000000000000002</v>
      </c>
      <c r="M37" s="22"/>
      <c r="N37" s="32">
        <f>SUM(N17:N36)</f>
        <v>2820</v>
      </c>
      <c r="O37" s="32">
        <f>SUM(O17:O36)</f>
        <v>141000</v>
      </c>
      <c r="P37" s="14">
        <f>SUM(P17:P36)</f>
        <v>0.9999899999999998</v>
      </c>
    </row>
    <row r="38" spans="1:16" s="3" customFormat="1" ht="13.5" thickBot="1">
      <c r="A38" s="3" t="s">
        <v>35</v>
      </c>
      <c r="B38" s="33">
        <f>B16-B37</f>
        <v>15</v>
      </c>
      <c r="C38" s="33">
        <f>C16-C37</f>
        <v>750</v>
      </c>
      <c r="D38" s="13"/>
      <c r="E38" s="23"/>
      <c r="F38" s="33">
        <f>F16-F37</f>
        <v>-485</v>
      </c>
      <c r="G38" s="33">
        <f>G16-G37</f>
        <v>-24250</v>
      </c>
      <c r="H38" s="13"/>
      <c r="I38" s="23"/>
      <c r="J38" s="33">
        <f>J16-J37</f>
        <v>-165</v>
      </c>
      <c r="K38" s="33">
        <f>K16-K37</f>
        <v>-8250</v>
      </c>
      <c r="L38" s="13"/>
      <c r="M38" s="23"/>
      <c r="N38" s="33">
        <f>N16-N37</f>
        <v>680</v>
      </c>
      <c r="O38" s="33">
        <f>O16-O37</f>
        <v>34000</v>
      </c>
      <c r="P38" s="13"/>
    </row>
    <row r="39" ht="13.5" thickTop="1">
      <c r="A39" s="3" t="s">
        <v>34</v>
      </c>
    </row>
    <row r="41" spans="1:4" ht="12.75">
      <c r="A41" s="3" t="s">
        <v>32</v>
      </c>
      <c r="B41" s="34"/>
      <c r="C41" s="35"/>
      <c r="D41" s="29" t="s">
        <v>43</v>
      </c>
    </row>
    <row r="42" ht="12.75">
      <c r="A42" s="3" t="s">
        <v>33</v>
      </c>
    </row>
    <row r="44" spans="1:2" ht="12.75">
      <c r="A44" s="4" t="s">
        <v>44</v>
      </c>
      <c r="B44" s="4"/>
    </row>
    <row r="45" ht="12.75">
      <c r="A45" s="4"/>
    </row>
    <row r="46" ht="12.75">
      <c r="A46" s="4"/>
    </row>
  </sheetData>
  <sheetProtection/>
  <printOptions gridLines="1"/>
  <pageMargins left="0.17" right="0.5" top="0.29" bottom="0.26" header="0.26" footer="0.28"/>
  <pageSetup horizontalDpi="600" verticalDpi="600" orientation="landscape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NOFA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Novak Bower</dc:creator>
  <cp:keywords/>
  <dc:description/>
  <cp:lastModifiedBy>User</cp:lastModifiedBy>
  <cp:lastPrinted>2005-02-19T22:32:28Z</cp:lastPrinted>
  <dcterms:created xsi:type="dcterms:W3CDTF">2004-10-06T13:43:22Z</dcterms:created>
  <dcterms:modified xsi:type="dcterms:W3CDTF">2018-10-23T13:08:33Z</dcterms:modified>
  <cp:category/>
  <cp:version/>
  <cp:contentType/>
  <cp:contentStatus/>
</cp:coreProperties>
</file>